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BR\2021\SEGUIMIENTO Y ADMINISTRACIÓN DE PROYECTOS\4. CUARTO TRIMESTRE\ECONOMÍA\"/>
    </mc:Choice>
  </mc:AlternateContent>
  <bookViews>
    <workbookView xWindow="-105" yWindow="-105" windowWidth="23250" windowHeight="12450"/>
  </bookViews>
  <sheets>
    <sheet name="B) Ficha técnica" sheetId="4" r:id="rId1"/>
  </sheets>
  <definedNames>
    <definedName name="_xlnm.Print_Titles" localSheetId="0">'B) Ficha técnica'!$2:$8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4" l="1"/>
  <c r="AC22" i="4"/>
  <c r="AC21" i="4" l="1"/>
  <c r="AB21" i="4"/>
  <c r="AA21" i="4"/>
  <c r="AB20" i="4"/>
  <c r="AC20" i="4"/>
  <c r="AA20" i="4"/>
  <c r="AC19" i="4"/>
  <c r="AA19" i="4"/>
  <c r="AB19" i="4"/>
  <c r="AC17" i="4"/>
  <c r="AC16" i="4" l="1"/>
  <c r="AB16" i="4"/>
  <c r="AA16" i="4"/>
  <c r="AC14" i="4"/>
  <c r="AC15" i="4"/>
  <c r="AC13" i="4"/>
  <c r="AC12" i="4" l="1"/>
  <c r="AC11" i="4"/>
  <c r="AC9" i="4" l="1"/>
  <c r="Z23" i="4"/>
  <c r="Z22" i="4"/>
  <c r="W22" i="4"/>
  <c r="Y21" i="4"/>
  <c r="X21" i="4"/>
  <c r="Z21" i="4"/>
  <c r="Z19" i="4"/>
  <c r="Y19" i="4"/>
  <c r="X19" i="4"/>
  <c r="Z17" i="4" l="1"/>
  <c r="Z14" i="4"/>
  <c r="Z16" i="4"/>
  <c r="Z15" i="4"/>
  <c r="Z13" i="4"/>
  <c r="Z12" i="4"/>
  <c r="Z11" i="4"/>
  <c r="Z9" i="4" l="1"/>
  <c r="Y16" i="4" l="1"/>
  <c r="X16" i="4"/>
  <c r="W17" i="4"/>
  <c r="W19" i="4"/>
  <c r="W23" i="4"/>
  <c r="W21" i="4"/>
  <c r="V21" i="4"/>
  <c r="U21" i="4"/>
  <c r="W16" i="4" l="1"/>
  <c r="V16" i="4"/>
  <c r="U16" i="4"/>
  <c r="W15" i="4"/>
  <c r="W14" i="4"/>
  <c r="T14" i="4"/>
  <c r="W13" i="4"/>
  <c r="W12" i="4" l="1"/>
  <c r="W11" i="4"/>
  <c r="T11" i="4"/>
  <c r="W9" i="4" l="1"/>
  <c r="T9" i="4"/>
  <c r="T23" i="4" l="1"/>
  <c r="T22" i="4"/>
  <c r="T21" i="4"/>
  <c r="S21" i="4"/>
  <c r="R21" i="4"/>
  <c r="T16" i="4"/>
  <c r="S16" i="4"/>
  <c r="T15" i="4"/>
  <c r="T13" i="4"/>
  <c r="T12" i="4"/>
</calcChain>
</file>

<file path=xl/comments1.xml><?xml version="1.0" encoding="utf-8"?>
<comments xmlns="http://schemas.openxmlformats.org/spreadsheetml/2006/main">
  <authors>
    <author>Autor</author>
  </authors>
  <commentList>
    <comment ref="C10" authorId="0" shapeId="0">
      <text>
        <r>
          <rPr>
            <b/>
            <sz val="9"/>
            <color indexed="81"/>
            <rFont val="Tahoma"/>
            <family val="2"/>
          </rPr>
          <t>Autor:</t>
        </r>
        <r>
          <rPr>
            <sz val="9"/>
            <color indexed="81"/>
            <rFont val="Tahoma"/>
            <family val="2"/>
          </rPr>
          <t xml:space="preserve">
No se puede repetir el mismo indicador en Fin y propósito</t>
        </r>
      </text>
    </comment>
    <comment ref="C20" authorId="0" shapeId="0">
      <text>
        <r>
          <rPr>
            <b/>
            <sz val="9"/>
            <color indexed="81"/>
            <rFont val="Tahoma"/>
            <family val="2"/>
          </rPr>
          <t>Autor:</t>
        </r>
        <r>
          <rPr>
            <sz val="9"/>
            <color indexed="81"/>
            <rFont val="Tahoma"/>
            <family val="2"/>
          </rPr>
          <t xml:space="preserve">
Expresarlo en porcentaje</t>
        </r>
      </text>
    </comment>
  </commentList>
</comments>
</file>

<file path=xl/sharedStrings.xml><?xml version="1.0" encoding="utf-8"?>
<sst xmlns="http://schemas.openxmlformats.org/spreadsheetml/2006/main" count="206" uniqueCount="102">
  <si>
    <t>Programación de la meta</t>
  </si>
  <si>
    <t>1</t>
  </si>
  <si>
    <t>Septiembre</t>
  </si>
  <si>
    <t>Dependencia o entidad</t>
  </si>
  <si>
    <t>Clave del programa</t>
  </si>
  <si>
    <t>Nivel / Resumen Narrativo</t>
  </si>
  <si>
    <t>Clave Nivel</t>
  </si>
  <si>
    <t>Frecuencia de Medición</t>
  </si>
  <si>
    <t>Enero</t>
  </si>
  <si>
    <t>Febrero</t>
  </si>
  <si>
    <t>Marzo</t>
  </si>
  <si>
    <t>Abril</t>
  </si>
  <si>
    <t>Mayo</t>
  </si>
  <si>
    <t>Junio</t>
  </si>
  <si>
    <t>Julio</t>
  </si>
  <si>
    <t>Agosto</t>
  </si>
  <si>
    <t>Octubre</t>
  </si>
  <si>
    <t>Noviembre</t>
  </si>
  <si>
    <t>Diciembre</t>
  </si>
  <si>
    <t>F</t>
  </si>
  <si>
    <t>P</t>
  </si>
  <si>
    <t>2</t>
  </si>
  <si>
    <t>Nombre del indicador</t>
  </si>
  <si>
    <t>Seguimiento de Indicadores</t>
  </si>
  <si>
    <t>En caso de no cumplir la meta establecida, se debe especificar sus razones 
y las acciones correctivas hacia el cumplimiento</t>
  </si>
  <si>
    <t>3</t>
  </si>
  <si>
    <t>Trimestral</t>
  </si>
  <si>
    <t>Secretaría de Economía</t>
  </si>
  <si>
    <t>01</t>
  </si>
  <si>
    <t>02</t>
  </si>
  <si>
    <t>03</t>
  </si>
  <si>
    <t>Tasa anual de participación de MiPyMEs</t>
  </si>
  <si>
    <t>Tasa de variación anual de las sesiones de promoción</t>
  </si>
  <si>
    <t>Tasa de crecimiento de proyectos anuales</t>
  </si>
  <si>
    <t>Porcentaje de certificación</t>
  </si>
  <si>
    <t>Tasa de crecimiento de redes o conexiones formadas por MiPyMEs y grandes empresas tractoras, con respecto del año anterior.</t>
  </si>
  <si>
    <t xml:space="preserve">Porcentaje de sesiones realizadas del Consejo Estatal de Competitividad con respecto de las establecidas como meta. </t>
  </si>
  <si>
    <t>Porcentaje de sesiones realizadas del Consejo Estatal de Mejora Regulatoria entre las establecidas en la Ley de Mejora Regulatoria para el Estado de Coahuila de Zaragoza y sus Municipios.</t>
  </si>
  <si>
    <t>Tasa anual de crecimiento en gestiones a MiPyMEs para la realización de sus trámites y permisos correspondientes a su construcción, instalación y operación, en lo que va de la administración.</t>
  </si>
  <si>
    <t>Mensual</t>
  </si>
  <si>
    <t>Tasa de crecimiento de los encuentros de negocios.</t>
  </si>
  <si>
    <t>Variación porcentual de la participación en el proyecto</t>
  </si>
  <si>
    <t>Porcentaje de empresas que recibieron capacitación durante la ejecución de premio, con respecto del total participantes.</t>
  </si>
  <si>
    <t>04</t>
  </si>
  <si>
    <t>Tasa de crecimiento de MiPyMEs que obtuvieron la certificación  ISO9001:2015, con respecto del año anterior.</t>
  </si>
  <si>
    <t>Crecimiento de la formalización</t>
  </si>
  <si>
    <t>1.3%</t>
  </si>
  <si>
    <t>Semestral</t>
  </si>
  <si>
    <t>4%</t>
  </si>
  <si>
    <t>Porcentaje de municipios que fueron capacitados en temas de mejora regulatoria y municipio técnico.</t>
  </si>
  <si>
    <t>8%</t>
  </si>
  <si>
    <t>2.5%</t>
  </si>
  <si>
    <t>18%</t>
  </si>
  <si>
    <t>35%</t>
  </si>
  <si>
    <t>53%</t>
  </si>
  <si>
    <t>70%</t>
  </si>
  <si>
    <t>5.0%</t>
  </si>
  <si>
    <t>0.15%</t>
  </si>
  <si>
    <t>0.3%</t>
  </si>
  <si>
    <t>0.45%</t>
  </si>
  <si>
    <t>0.6%</t>
  </si>
  <si>
    <t>0.75%</t>
  </si>
  <si>
    <t>0.9%</t>
  </si>
  <si>
    <t>20%</t>
  </si>
  <si>
    <t>1.7%</t>
  </si>
  <si>
    <t>4.2%</t>
  </si>
  <si>
    <t>.83%</t>
  </si>
  <si>
    <t>3.0%</t>
  </si>
  <si>
    <t>4.0%</t>
  </si>
  <si>
    <t>Inversión Extranjera Directa per cápita en lo que va de la administración.</t>
  </si>
  <si>
    <t>Resultado obtenido 2021</t>
  </si>
  <si>
    <t>N/D</t>
  </si>
  <si>
    <t>Sin actualización en este periodo.</t>
  </si>
  <si>
    <t>Fin: Contribuir a la consolidación de los sectores económicos estratégicos del estado en un ambiente de sustentabilidad y desarrollo competitivo equilibrado, para generar empleos productivos, atraer nueva inversión, situar a las empresas y emprendedores en nuevos polos de desarrollo y oportunidades, acrecentar las cadenas de valor, considerando el aprovechamiento de los recursos energéticos y mineros disponibles que fomenten la diversificación económica del estado, mediante la implementación de programas estratégicos para el fortalecimiento productivo de las MiPyMEs.</t>
  </si>
  <si>
    <t>Propósito:  Al implementar los programas se incrementa la competitividad de los sectores económicos de la mano de una mejora regulatoria que provoque de forma expedita la instalación de mayores inversiones, mismas que serán alineadas con un especial énfasis en la expansión del sector energético, lo que permite un desarrollo equilibrado de las regiones a partir de sus sectores con una mayor ventaja competitiva.</t>
  </si>
  <si>
    <t>Actividad: Ejecución del "PREMIO ESTATAL A LA INNOVACIÓN EMPRENDEDORA" con el fin de dar impulso a las ideas y proyectos innovadores, fomentando el espíritu emprendedor, proyectos de alto impacto, generar empleo, sostenibilidad ambiental y bienestar socioeconómico.</t>
  </si>
  <si>
    <t>Actividad: Implementación de la certificación “Marca Coahuila” el cual es un distintivo que garantiza a los consumidores el contenido, calidad, innovación y valor agregado de los productos obtenidos y fabricados en el Estado de Coahuila de Zaragoza.</t>
  </si>
  <si>
    <t>Actividad: Ejecución del programa "DESARROLLO DE PROVEEDORES" para mejora de la competitividad de una amplia gama de micro, pequeñas y medianas empresas, integrándose en las cadenas de valor impulsadas por empresas tractoras, las cuales son las grandes compradoras.</t>
  </si>
  <si>
    <t>Actividad: Implementación del Programa de Consultoría y Asesoría para los emprendedores que participan en el programa "DESARROLLO DE PROVEEDORES" de cada uno de los sectores en las 5 Regiones del Estado de Coahuila de Zaragoza, con la finalidad de formar redes productivas.</t>
  </si>
  <si>
    <t>Componente: El Consejo Estatal de Competitividad busca las mejores estrategias para el fortalecimiento económico de Coahuila, asegurando el posicionamiento de la entidad en un índice mayor de competitividad.</t>
  </si>
  <si>
    <t>Actividad: Implementación del "PREMIO ESTATAL DE EXCELENCIA OPERACIONAL" que impulsa el establecimiento de Sistemas de Excelencia Operacional en las empresas contribuyendo al alcance de sus logros y medición de los resultados programados de manera sistemática.</t>
  </si>
  <si>
    <t>Actividad: Seguimiento a las empresas u organizaciones inscritas para retroalimentar su crecimiento y oportunidades de capacitación.</t>
  </si>
  <si>
    <t>Componente: El Consejo Estatal de Mejora Regulatoria ha propiciado la reducción de trámites y servicios engorrosos que han facilitado la relación ciudadano-gobierno.</t>
  </si>
  <si>
    <t>Actividad: Implementación de los programas de capacitación de "MEJORA REGULATORIA Y MUNICIPIO TÉCNICO" en conjunto con los municipios del Estado para simplificación de los trámites con los ciudadanos, así como formarlos para que obtengan información estadística relevante que les permita direccionar las políticas públicas.</t>
  </si>
  <si>
    <t>Componente: El apoyo a la cultura emprendedora y la formalización de las micro, pequeñas y medianas empresas ha beneficiado a un gran número de empresarios y emprendedores.</t>
  </si>
  <si>
    <t>Actividad: Implementación del programa "TRIPLE C"  para que las micros, pequeñas y medianas empresas lleven a cabo el proceso correspondiente y obtengan la certificación en normas internacionales ISO9001:2015.</t>
  </si>
  <si>
    <t>Actividad: Ejecución del programa "Ventanilla Micro Industrial" para la formalización de emprendedores.</t>
  </si>
  <si>
    <t>Componente: Fomento a la promoción económica estratégica diversificando los sectores productivos de la entidad, su estructura y el acceso a los mercados, para la atracción de nuevas inversiones ha generado que Coahuila sea una de las entidades con mayor captación.</t>
  </si>
  <si>
    <t>Se espera cumplir con la meta del año anterior. Al cierre de la convocatoria, se inicia con el proceso de capacitación.</t>
  </si>
  <si>
    <t>Se toma como valor de referencia el último dato del 2020 y se calcula el crecimiento trimestral de las empresas que participan en los programas de la SEC. El último valor es 5934 y es el cierre del 2021.</t>
  </si>
  <si>
    <t>Los valores de la IED para el cuarto trimestre se actualizan al mes de febrero del 2022.</t>
  </si>
  <si>
    <t>Se cierra el 2021 con 17 encuentros virtuales.</t>
  </si>
  <si>
    <t>Al cierre del 2021 se cuenta con 40 registros en el año</t>
  </si>
  <si>
    <t>Al cierre del 2021 se llevan 111 empresa beneficiadas en los encuentros de negocios.</t>
  </si>
  <si>
    <t>Cierre del 2021 con 626 encuentros totales</t>
  </si>
  <si>
    <t>Se cierra con 5 sesones en el 2021.</t>
  </si>
  <si>
    <t>Se cierra el 2021 con 17 empresas interesadas</t>
  </si>
  <si>
    <t>Cierre del 2021 con 4 sesiones del consejo.</t>
  </si>
  <si>
    <t>Se cierra el año con la capacitación a los 38 municipios de la entidad.</t>
  </si>
  <si>
    <t>Cierre del año con 6,570 gestiones.</t>
  </si>
  <si>
    <t>Se cierra el 2021 con 7 empresas certificadas.</t>
  </si>
  <si>
    <t>Se cierra el 2021 con 470 empresas asesoradas en Ventanilla.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</si>
</sst>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quot;$&quot;* #,##0_-;\-&quot;$&quot;* #,##0_-;_-&quot;$&quot;* &quot;-&quot;??_-;_-@_-"/>
    <numFmt numFmtId="166" formatCode="&quot;$&quot;#,##0.0"/>
  </numFmts>
  <fonts count="14" x14ac:knownFonts="1">
    <font>
      <sz val="11"/>
      <color theme="1"/>
      <name val="Calibri"/>
      <family val="2"/>
      <scheme val="minor"/>
    </font>
    <font>
      <b/>
      <sz val="11.5"/>
      <color theme="1"/>
      <name val="Arial Narrow"/>
      <family val="2"/>
    </font>
    <font>
      <b/>
      <sz val="14"/>
      <color theme="1"/>
      <name val="Arial Narrow"/>
      <family val="2"/>
    </font>
    <font>
      <sz val="11.5"/>
      <color theme="1"/>
      <name val="Arial Narrow"/>
      <family val="2"/>
    </font>
    <font>
      <sz val="11.5"/>
      <color theme="0"/>
      <name val="Arial Narrow"/>
      <family val="2"/>
    </font>
    <font>
      <b/>
      <sz val="16"/>
      <name val="Arial Narrow"/>
      <family val="2"/>
    </font>
    <font>
      <b/>
      <sz val="11.5"/>
      <name val="Arial Narrow"/>
      <family val="2"/>
    </font>
    <font>
      <sz val="11"/>
      <color theme="1"/>
      <name val="Arial Narrow"/>
      <family val="2"/>
    </font>
    <font>
      <sz val="11"/>
      <color theme="1"/>
      <name val="Calibri"/>
      <family val="2"/>
      <scheme val="minor"/>
    </font>
    <font>
      <b/>
      <sz val="9"/>
      <color indexed="81"/>
      <name val="Tahoma"/>
      <family val="2"/>
    </font>
    <font>
      <sz val="9"/>
      <color indexed="81"/>
      <name val="Tahoma"/>
      <family val="2"/>
    </font>
    <font>
      <sz val="12.5"/>
      <color theme="1"/>
      <name val="Arial Narrow"/>
      <family val="2"/>
    </font>
    <font>
      <b/>
      <sz val="20"/>
      <color theme="1"/>
      <name val="Arial Narrow"/>
      <family val="2"/>
    </font>
    <font>
      <sz val="14"/>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lightDown">
        <bgColor theme="7" tint="0.79998168889431442"/>
      </patternFill>
    </fill>
    <fill>
      <patternFill patternType="solid">
        <fgColor theme="8" tint="0.79998168889431442"/>
        <bgColor indexed="64"/>
      </patternFill>
    </fill>
    <fill>
      <patternFill patternType="lightDown">
        <bgColor theme="8" tint="0.79998168889431442"/>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62">
    <xf numFmtId="0" fontId="0" fillId="0" borderId="0" xfId="0"/>
    <xf numFmtId="49" fontId="3" fillId="4" borderId="2"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4" borderId="2" xfId="1"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49" fontId="3" fillId="6" borderId="2" xfId="1"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9"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49" fontId="3" fillId="6" borderId="4"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44" fontId="3" fillId="0" borderId="2" xfId="3" applyFont="1" applyFill="1" applyBorder="1" applyAlignment="1">
      <alignment horizontal="center" vertical="center" wrapText="1"/>
    </xf>
    <xf numFmtId="164" fontId="3" fillId="2" borderId="0" xfId="1" applyNumberFormat="1" applyFont="1" applyFill="1" applyAlignment="1">
      <alignment horizontal="center" vertical="center"/>
    </xf>
    <xf numFmtId="43" fontId="3" fillId="7" borderId="2" xfId="2" applyFont="1" applyFill="1" applyBorder="1" applyAlignment="1">
      <alignment horizontal="center" vertical="center" wrapText="1"/>
    </xf>
    <xf numFmtId="44" fontId="3" fillId="6" borderId="2" xfId="2" applyNumberFormat="1" applyFont="1" applyFill="1" applyBorder="1" applyAlignment="1">
      <alignment horizontal="center" vertical="center" wrapText="1"/>
    </xf>
    <xf numFmtId="165" fontId="3" fillId="6" borderId="2" xfId="3" applyNumberFormat="1" applyFont="1" applyFill="1" applyBorder="1" applyAlignment="1">
      <alignment horizontal="center" vertical="center" wrapText="1"/>
    </xf>
    <xf numFmtId="165" fontId="3" fillId="6" borderId="2" xfId="2"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3" fillId="2" borderId="0" xfId="0" applyFont="1" applyFill="1" applyAlignment="1">
      <alignment vertical="center"/>
    </xf>
    <xf numFmtId="9" fontId="3" fillId="0" borderId="2" xfId="1"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6" fontId="3" fillId="0" borderId="2" xfId="3"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11" fillId="6" borderId="2" xfId="0" applyNumberFormat="1" applyFont="1" applyFill="1" applyBorder="1" applyAlignment="1">
      <alignment horizontal="left" vertical="center" wrapText="1"/>
    </xf>
    <xf numFmtId="49" fontId="11" fillId="6" borderId="2" xfId="0" applyNumberFormat="1" applyFont="1" applyFill="1" applyBorder="1" applyAlignment="1">
      <alignment horizontal="center" vertical="center" wrapText="1"/>
    </xf>
    <xf numFmtId="49" fontId="11" fillId="4" borderId="2" xfId="0" applyNumberFormat="1" applyFont="1" applyFill="1" applyBorder="1" applyAlignment="1">
      <alignment horizontal="left" vertical="center" wrapText="1"/>
    </xf>
    <xf numFmtId="49" fontId="11" fillId="4"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left" vertical="center" wrapText="1"/>
    </xf>
    <xf numFmtId="49" fontId="11" fillId="6" borderId="4" xfId="0" applyNumberFormat="1" applyFont="1" applyFill="1" applyBorder="1" applyAlignment="1">
      <alignment horizontal="center" vertical="center" wrapText="1"/>
    </xf>
    <xf numFmtId="0" fontId="7" fillId="2" borderId="0" xfId="0" applyFont="1" applyFill="1" applyAlignment="1">
      <alignment horizontal="center" vertical="center"/>
    </xf>
    <xf numFmtId="0" fontId="11" fillId="6"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49" fontId="11" fillId="4" borderId="2" xfId="0" applyNumberFormat="1" applyFont="1" applyFill="1" applyBorder="1" applyAlignment="1">
      <alignment horizontal="center" vertical="center"/>
    </xf>
    <xf numFmtId="0" fontId="11" fillId="4" borderId="2" xfId="0" applyFont="1" applyFill="1" applyBorder="1" applyAlignment="1">
      <alignment horizontal="center" vertical="center"/>
    </xf>
    <xf numFmtId="49" fontId="7" fillId="4" borderId="2" xfId="0" applyNumberFormat="1" applyFont="1" applyFill="1" applyBorder="1" applyAlignment="1">
      <alignment horizontal="center" vertical="center"/>
    </xf>
    <xf numFmtId="9" fontId="7" fillId="2" borderId="2" xfId="1" applyFont="1" applyFill="1" applyBorder="1" applyAlignment="1">
      <alignment horizontal="center" vertical="center"/>
    </xf>
    <xf numFmtId="164" fontId="7" fillId="2" borderId="2" xfId="1" applyNumberFormat="1" applyFont="1" applyFill="1" applyBorder="1" applyAlignment="1">
      <alignment horizontal="center" vertical="center"/>
    </xf>
    <xf numFmtId="0" fontId="7" fillId="2" borderId="2" xfId="0" applyFont="1" applyFill="1" applyBorder="1" applyAlignment="1">
      <alignment horizontal="center" vertical="center" wrapText="1"/>
    </xf>
    <xf numFmtId="49" fontId="11" fillId="6" borderId="2" xfId="0" applyNumberFormat="1" applyFont="1" applyFill="1" applyBorder="1" applyAlignment="1">
      <alignment horizontal="center" vertical="center"/>
    </xf>
    <xf numFmtId="0" fontId="11" fillId="6" borderId="2" xfId="0" applyFont="1" applyFill="1" applyBorder="1" applyAlignment="1">
      <alignment horizontal="center" vertical="center"/>
    </xf>
    <xf numFmtId="49" fontId="7" fillId="6" borderId="2" xfId="0" applyNumberFormat="1" applyFont="1" applyFill="1" applyBorder="1" applyAlignment="1">
      <alignment horizontal="center" vertical="center"/>
    </xf>
    <xf numFmtId="0" fontId="7" fillId="2" borderId="2" xfId="0" applyFont="1" applyFill="1" applyBorder="1" applyAlignment="1">
      <alignment vertical="center"/>
    </xf>
    <xf numFmtId="49" fontId="5"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8"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3442</xdr:rowOff>
    </xdr:from>
    <xdr:to>
      <xdr:col>0</xdr:col>
      <xdr:colOff>3486150</xdr:colOff>
      <xdr:row>4</xdr:row>
      <xdr:rowOff>37163</xdr:rowOff>
    </xdr:to>
    <xdr:grpSp>
      <xdr:nvGrpSpPr>
        <xdr:cNvPr id="7" name="Grupo 6">
          <a:extLst>
            <a:ext uri="{FF2B5EF4-FFF2-40B4-BE49-F238E27FC236}">
              <a16:creationId xmlns="" xmlns:a16="http://schemas.microsoft.com/office/drawing/2014/main" id="{6E222B06-694D-428A-9D80-D1F6252D5E3A}"/>
            </a:ext>
          </a:extLst>
        </xdr:cNvPr>
        <xdr:cNvGrpSpPr/>
      </xdr:nvGrpSpPr>
      <xdr:grpSpPr>
        <a:xfrm>
          <a:off x="76200" y="82817"/>
          <a:ext cx="3409950" cy="1017971"/>
          <a:chOff x="76200" y="168542"/>
          <a:chExt cx="3409950" cy="1021146"/>
        </a:xfrm>
      </xdr:grpSpPr>
      <xdr:pic>
        <xdr:nvPicPr>
          <xdr:cNvPr id="4" name="Imagen 3">
            <a:extLst>
              <a:ext uri="{FF2B5EF4-FFF2-40B4-BE49-F238E27FC236}">
                <a16:creationId xmlns="" xmlns:a16="http://schemas.microsoft.com/office/drawing/2014/main" id="{BDCA46CE-76AD-4EC5-BB27-2AE3B2A7BDC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66776" y="168542"/>
            <a:ext cx="2619374" cy="1021146"/>
          </a:xfrm>
          <a:prstGeom prst="rect">
            <a:avLst/>
          </a:prstGeom>
        </xdr:spPr>
      </xdr:pic>
      <xdr:pic>
        <xdr:nvPicPr>
          <xdr:cNvPr id="6" name="Imagen 5">
            <a:extLst>
              <a:ext uri="{FF2B5EF4-FFF2-40B4-BE49-F238E27FC236}">
                <a16:creationId xmlns="" xmlns:a16="http://schemas.microsoft.com/office/drawing/2014/main" id="{31536AFE-1954-49E1-8DD2-1ABD0074AD2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2222" r="16402"/>
          <a:stretch/>
        </xdr:blipFill>
        <xdr:spPr>
          <a:xfrm>
            <a:off x="76200" y="238126"/>
            <a:ext cx="790576" cy="880532"/>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9"/>
  <sheetViews>
    <sheetView tabSelected="1" zoomScale="60" zoomScaleNormal="60" zoomScaleSheetLayoutView="30" workbookViewId="0">
      <selection activeCell="C21" sqref="C21"/>
    </sheetView>
  </sheetViews>
  <sheetFormatPr baseColWidth="10" defaultColWidth="11.42578125" defaultRowHeight="16.5" x14ac:dyDescent="0.25"/>
  <cols>
    <col min="1" max="1" width="65.42578125" style="23" customWidth="1"/>
    <col min="2" max="2" width="11.42578125" style="24"/>
    <col min="3" max="3" width="24" style="38" customWidth="1"/>
    <col min="4" max="4" width="17.85546875" style="23" customWidth="1"/>
    <col min="5" max="5" width="10.7109375" style="24" customWidth="1"/>
    <col min="6" max="6" width="11.85546875" style="24" customWidth="1"/>
    <col min="7" max="7" width="11.42578125" style="24"/>
    <col min="8" max="8" width="10.42578125" style="24" customWidth="1"/>
    <col min="9" max="9" width="10" style="24" customWidth="1"/>
    <col min="10" max="12" width="11.42578125" style="24"/>
    <col min="13" max="13" width="15.42578125" style="24" customWidth="1"/>
    <col min="14" max="14" width="12.28515625" style="24" customWidth="1"/>
    <col min="15" max="15" width="15.42578125" style="24" customWidth="1"/>
    <col min="16" max="16" width="15.28515625" style="24" customWidth="1"/>
    <col min="17" max="17" width="3.7109375" style="24" hidden="1" customWidth="1"/>
    <col min="18" max="18" width="13" style="24" bestFit="1" customWidth="1"/>
    <col min="19" max="19" width="16.28515625" style="24" bestFit="1" customWidth="1"/>
    <col min="20" max="20" width="13.42578125" style="24" bestFit="1" customWidth="1"/>
    <col min="21" max="21" width="12" style="24" bestFit="1" customWidth="1"/>
    <col min="22" max="24" width="11.42578125" style="24"/>
    <col min="25" max="25" width="14.42578125" style="24" bestFit="1" customWidth="1"/>
    <col min="26" max="26" width="21.5703125" style="24" bestFit="1" customWidth="1"/>
    <col min="27" max="27" width="16.28515625" style="24" bestFit="1" customWidth="1"/>
    <col min="28" max="28" width="20.5703125" style="24" bestFit="1" customWidth="1"/>
    <col min="29" max="29" width="20.140625" style="24" bestFit="1" customWidth="1"/>
    <col min="30" max="30" width="3.5703125" style="24" hidden="1" customWidth="1"/>
    <col min="31" max="31" width="90.28515625" style="24" customWidth="1"/>
    <col min="32" max="32" width="36.85546875" style="24" customWidth="1"/>
    <col min="33" max="16384" width="11.42578125" style="24"/>
  </cols>
  <sheetData>
    <row r="1" spans="1:31" ht="6.75" customHeight="1" x14ac:dyDescent="0.25"/>
    <row r="2" spans="1:31" ht="45.75" customHeight="1" x14ac:dyDescent="0.25">
      <c r="A2" s="24"/>
      <c r="B2" s="57" t="s">
        <v>23</v>
      </c>
      <c r="C2" s="57"/>
    </row>
    <row r="3" spans="1:31" ht="15" customHeight="1" x14ac:dyDescent="0.25">
      <c r="B3" s="57"/>
      <c r="C3" s="57"/>
    </row>
    <row r="4" spans="1:31" x14ac:dyDescent="0.25">
      <c r="A4" s="24"/>
      <c r="B4" s="58"/>
      <c r="C4" s="58"/>
    </row>
    <row r="5" spans="1:31" ht="18" x14ac:dyDescent="0.25">
      <c r="A5" s="60" t="s">
        <v>3</v>
      </c>
      <c r="B5" s="61" t="s">
        <v>4</v>
      </c>
      <c r="C5" s="61"/>
    </row>
    <row r="6" spans="1:31" ht="18" x14ac:dyDescent="0.25">
      <c r="A6" s="21" t="s">
        <v>27</v>
      </c>
      <c r="B6" s="55">
        <v>167</v>
      </c>
      <c r="C6" s="56"/>
      <c r="D6" s="22"/>
    </row>
    <row r="7" spans="1:31" ht="41.25" customHeight="1" x14ac:dyDescent="0.25">
      <c r="A7" s="59"/>
      <c r="B7" s="59"/>
      <c r="E7" s="52" t="s">
        <v>0</v>
      </c>
      <c r="F7" s="52"/>
      <c r="G7" s="52"/>
      <c r="H7" s="52"/>
      <c r="I7" s="52"/>
      <c r="J7" s="52"/>
      <c r="K7" s="52"/>
      <c r="L7" s="52"/>
      <c r="M7" s="52"/>
      <c r="N7" s="52"/>
      <c r="O7" s="52"/>
      <c r="P7" s="52"/>
      <c r="R7" s="52" t="s">
        <v>70</v>
      </c>
      <c r="S7" s="52"/>
      <c r="T7" s="52"/>
      <c r="U7" s="52"/>
      <c r="V7" s="52"/>
      <c r="W7" s="52"/>
      <c r="X7" s="52"/>
      <c r="Y7" s="52"/>
      <c r="Z7" s="52"/>
      <c r="AA7" s="52"/>
      <c r="AB7" s="52"/>
      <c r="AC7" s="52"/>
      <c r="AE7" s="53" t="s">
        <v>24</v>
      </c>
    </row>
    <row r="8" spans="1:31" ht="59.25" customHeight="1" x14ac:dyDescent="0.25">
      <c r="A8" s="3" t="s">
        <v>5</v>
      </c>
      <c r="B8" s="2" t="s">
        <v>6</v>
      </c>
      <c r="C8" s="3" t="s">
        <v>22</v>
      </c>
      <c r="D8" s="3" t="s">
        <v>7</v>
      </c>
      <c r="E8" s="3" t="s">
        <v>8</v>
      </c>
      <c r="F8" s="3" t="s">
        <v>9</v>
      </c>
      <c r="G8" s="3" t="s">
        <v>10</v>
      </c>
      <c r="H8" s="3" t="s">
        <v>11</v>
      </c>
      <c r="I8" s="3" t="s">
        <v>12</v>
      </c>
      <c r="J8" s="3" t="s">
        <v>13</v>
      </c>
      <c r="K8" s="3" t="s">
        <v>14</v>
      </c>
      <c r="L8" s="3" t="s">
        <v>15</v>
      </c>
      <c r="M8" s="3" t="s">
        <v>2</v>
      </c>
      <c r="N8" s="3" t="s">
        <v>16</v>
      </c>
      <c r="O8" s="3" t="s">
        <v>17</v>
      </c>
      <c r="P8" s="3" t="s">
        <v>18</v>
      </c>
      <c r="R8" s="3" t="s">
        <v>8</v>
      </c>
      <c r="S8" s="3" t="s">
        <v>9</v>
      </c>
      <c r="T8" s="3" t="s">
        <v>10</v>
      </c>
      <c r="U8" s="3" t="s">
        <v>11</v>
      </c>
      <c r="V8" s="3" t="s">
        <v>12</v>
      </c>
      <c r="W8" s="3" t="s">
        <v>13</v>
      </c>
      <c r="X8" s="3" t="s">
        <v>14</v>
      </c>
      <c r="Y8" s="3" t="s">
        <v>15</v>
      </c>
      <c r="Z8" s="3" t="s">
        <v>2</v>
      </c>
      <c r="AA8" s="3" t="s">
        <v>16</v>
      </c>
      <c r="AB8" s="3" t="s">
        <v>17</v>
      </c>
      <c r="AC8" s="3" t="s">
        <v>18</v>
      </c>
      <c r="AE8" s="54"/>
    </row>
    <row r="9" spans="1:31" s="25" customFormat="1" ht="201" customHeight="1" x14ac:dyDescent="0.25">
      <c r="A9" s="31" t="s">
        <v>73</v>
      </c>
      <c r="B9" s="32" t="s">
        <v>19</v>
      </c>
      <c r="C9" s="35" t="s">
        <v>31</v>
      </c>
      <c r="D9" s="32" t="s">
        <v>26</v>
      </c>
      <c r="E9" s="6"/>
      <c r="F9" s="6"/>
      <c r="G9" s="7" t="s">
        <v>46</v>
      </c>
      <c r="H9" s="6"/>
      <c r="I9" s="6"/>
      <c r="J9" s="7" t="s">
        <v>46</v>
      </c>
      <c r="K9" s="6"/>
      <c r="L9" s="6"/>
      <c r="M9" s="7" t="s">
        <v>46</v>
      </c>
      <c r="N9" s="6"/>
      <c r="O9" s="6"/>
      <c r="P9" s="7" t="s">
        <v>46</v>
      </c>
      <c r="R9" s="9"/>
      <c r="S9" s="9"/>
      <c r="T9" s="26">
        <f>(1863-540)/540</f>
        <v>2.4500000000000002</v>
      </c>
      <c r="U9" s="27"/>
      <c r="V9" s="27"/>
      <c r="W9" s="26">
        <f>(3726-1863)/1863</f>
        <v>1</v>
      </c>
      <c r="X9" s="9"/>
      <c r="Y9" s="9"/>
      <c r="Z9" s="14">
        <f>(4311-3726)/3726</f>
        <v>0.1570048309178744</v>
      </c>
      <c r="AA9" s="9"/>
      <c r="AB9" s="9"/>
      <c r="AC9" s="14">
        <f>(5934-4911)/4911</f>
        <v>0.20830788026878436</v>
      </c>
      <c r="AE9" s="30" t="s">
        <v>89</v>
      </c>
    </row>
    <row r="10" spans="1:31" s="25" customFormat="1" ht="149.25" customHeight="1" x14ac:dyDescent="0.25">
      <c r="A10" s="31" t="s">
        <v>74</v>
      </c>
      <c r="B10" s="32" t="s">
        <v>20</v>
      </c>
      <c r="C10" s="35" t="s">
        <v>69</v>
      </c>
      <c r="D10" s="32" t="s">
        <v>26</v>
      </c>
      <c r="E10" s="6"/>
      <c r="F10" s="6"/>
      <c r="G10" s="19">
        <v>1600</v>
      </c>
      <c r="H10" s="17"/>
      <c r="I10" s="17"/>
      <c r="J10" s="20">
        <v>1614</v>
      </c>
      <c r="K10" s="17"/>
      <c r="L10" s="17"/>
      <c r="M10" s="20">
        <v>1628</v>
      </c>
      <c r="N10" s="17"/>
      <c r="O10" s="17"/>
      <c r="P10" s="18">
        <v>1641.53</v>
      </c>
      <c r="R10" s="15"/>
      <c r="S10" s="15"/>
      <c r="T10" s="15">
        <v>1874</v>
      </c>
      <c r="U10" s="15"/>
      <c r="V10" s="15"/>
      <c r="W10" s="15">
        <v>2114</v>
      </c>
      <c r="X10" s="15"/>
      <c r="Y10" s="15"/>
      <c r="Z10" s="29">
        <v>2158.1999999999998</v>
      </c>
      <c r="AA10" s="15"/>
      <c r="AB10" s="15"/>
      <c r="AC10" s="15" t="s">
        <v>71</v>
      </c>
      <c r="AE10" s="30" t="s">
        <v>90</v>
      </c>
    </row>
    <row r="11" spans="1:31" s="25" customFormat="1" ht="118.5" customHeight="1" x14ac:dyDescent="0.25">
      <c r="A11" s="33" t="s">
        <v>87</v>
      </c>
      <c r="B11" s="34" t="s">
        <v>1</v>
      </c>
      <c r="C11" s="40" t="s">
        <v>32</v>
      </c>
      <c r="D11" s="34" t="s">
        <v>26</v>
      </c>
      <c r="E11" s="8"/>
      <c r="F11" s="8"/>
      <c r="G11" s="5" t="s">
        <v>50</v>
      </c>
      <c r="H11" s="8"/>
      <c r="I11" s="8"/>
      <c r="J11" s="5" t="s">
        <v>50</v>
      </c>
      <c r="K11" s="8"/>
      <c r="L11" s="8"/>
      <c r="M11" s="5" t="s">
        <v>50</v>
      </c>
      <c r="N11" s="8"/>
      <c r="O11" s="8"/>
      <c r="P11" s="5" t="s">
        <v>50</v>
      </c>
      <c r="R11" s="9"/>
      <c r="S11" s="9"/>
      <c r="T11" s="10">
        <f>(15-6)/6</f>
        <v>1.5</v>
      </c>
      <c r="U11" s="9"/>
      <c r="V11" s="9"/>
      <c r="W11" s="10">
        <f>(22-16)/16</f>
        <v>0.375</v>
      </c>
      <c r="X11" s="9"/>
      <c r="Y11" s="9"/>
      <c r="Z11" s="10">
        <f>(11-6)/6</f>
        <v>0.83333333333333337</v>
      </c>
      <c r="AA11" s="9"/>
      <c r="AB11" s="9"/>
      <c r="AC11" s="10">
        <f>(17-11)/11</f>
        <v>0.54545454545454541</v>
      </c>
      <c r="AE11" s="30" t="s">
        <v>91</v>
      </c>
    </row>
    <row r="12" spans="1:31" s="25" customFormat="1" ht="136.5" customHeight="1" x14ac:dyDescent="0.25">
      <c r="A12" s="31" t="s">
        <v>75</v>
      </c>
      <c r="B12" s="32" t="s">
        <v>28</v>
      </c>
      <c r="C12" s="35" t="s">
        <v>33</v>
      </c>
      <c r="D12" s="32" t="s">
        <v>26</v>
      </c>
      <c r="E12" s="6"/>
      <c r="F12" s="6"/>
      <c r="G12" s="4" t="s">
        <v>51</v>
      </c>
      <c r="H12" s="6"/>
      <c r="I12" s="6"/>
      <c r="J12" s="7" t="s">
        <v>51</v>
      </c>
      <c r="K12" s="6"/>
      <c r="L12" s="6"/>
      <c r="M12" s="4" t="s">
        <v>51</v>
      </c>
      <c r="N12" s="6"/>
      <c r="O12" s="6"/>
      <c r="P12" s="7" t="s">
        <v>51</v>
      </c>
      <c r="R12" s="9"/>
      <c r="S12" s="9"/>
      <c r="T12" s="10">
        <f>(124-114)/114</f>
        <v>8.771929824561403E-2</v>
      </c>
      <c r="U12" s="9"/>
      <c r="V12" s="9"/>
      <c r="W12" s="10">
        <f>(126-124)/124</f>
        <v>1.6129032258064516E-2</v>
      </c>
      <c r="X12" s="9"/>
      <c r="Y12" s="9"/>
      <c r="Z12" s="10">
        <f>(126-126)/126</f>
        <v>0</v>
      </c>
      <c r="AA12" s="9"/>
      <c r="AB12" s="9"/>
      <c r="AC12" s="10">
        <f>(126-126)/126</f>
        <v>0</v>
      </c>
      <c r="AE12" s="30" t="s">
        <v>72</v>
      </c>
    </row>
    <row r="13" spans="1:31" s="25" customFormat="1" ht="105" customHeight="1" x14ac:dyDescent="0.25">
      <c r="A13" s="31" t="s">
        <v>76</v>
      </c>
      <c r="B13" s="32" t="s">
        <v>29</v>
      </c>
      <c r="C13" s="39" t="s">
        <v>34</v>
      </c>
      <c r="D13" s="32" t="s">
        <v>26</v>
      </c>
      <c r="E13" s="6"/>
      <c r="F13" s="6"/>
      <c r="G13" s="4" t="s">
        <v>52</v>
      </c>
      <c r="H13" s="6"/>
      <c r="I13" s="6"/>
      <c r="J13" s="7" t="s">
        <v>53</v>
      </c>
      <c r="K13" s="6"/>
      <c r="L13" s="6"/>
      <c r="M13" s="4" t="s">
        <v>54</v>
      </c>
      <c r="N13" s="6"/>
      <c r="O13" s="6"/>
      <c r="P13" s="7" t="s">
        <v>55</v>
      </c>
      <c r="R13" s="9"/>
      <c r="S13" s="9"/>
      <c r="T13" s="10">
        <f>24/150</f>
        <v>0.16</v>
      </c>
      <c r="U13" s="9"/>
      <c r="V13" s="9"/>
      <c r="W13" s="10">
        <f>(33-24)/24</f>
        <v>0.375</v>
      </c>
      <c r="X13" s="9"/>
      <c r="Y13" s="9"/>
      <c r="Z13" s="10">
        <f>(39-33)/33</f>
        <v>0.18181818181818182</v>
      </c>
      <c r="AA13" s="9"/>
      <c r="AB13" s="9"/>
      <c r="AC13" s="10">
        <f>(40-39)/39</f>
        <v>2.564102564102564E-2</v>
      </c>
      <c r="AE13" s="30" t="s">
        <v>92</v>
      </c>
    </row>
    <row r="14" spans="1:31" s="25" customFormat="1" ht="156" customHeight="1" x14ac:dyDescent="0.25">
      <c r="A14" s="31" t="s">
        <v>77</v>
      </c>
      <c r="B14" s="32" t="s">
        <v>30</v>
      </c>
      <c r="C14" s="39" t="s">
        <v>35</v>
      </c>
      <c r="D14" s="35" t="s">
        <v>47</v>
      </c>
      <c r="E14" s="6"/>
      <c r="F14" s="6"/>
      <c r="G14" s="6"/>
      <c r="H14" s="6"/>
      <c r="I14" s="6"/>
      <c r="J14" s="7" t="s">
        <v>51</v>
      </c>
      <c r="K14" s="6"/>
      <c r="L14" s="6"/>
      <c r="M14" s="6"/>
      <c r="N14" s="6"/>
      <c r="O14" s="6"/>
      <c r="P14" s="7" t="s">
        <v>56</v>
      </c>
      <c r="R14" s="9"/>
      <c r="S14" s="9"/>
      <c r="T14" s="10">
        <f>(30-22)/22</f>
        <v>0.36363636363636365</v>
      </c>
      <c r="U14" s="9"/>
      <c r="V14" s="9"/>
      <c r="W14" s="10">
        <f>(71-30)/30</f>
        <v>1.3666666666666667</v>
      </c>
      <c r="X14" s="9"/>
      <c r="Y14" s="9"/>
      <c r="Z14" s="10">
        <f>(99-77)/77</f>
        <v>0.2857142857142857</v>
      </c>
      <c r="AA14" s="9"/>
      <c r="AB14" s="9"/>
      <c r="AC14" s="10">
        <f>(111-99)/111</f>
        <v>0.10810810810810811</v>
      </c>
      <c r="AE14" s="30" t="s">
        <v>93</v>
      </c>
    </row>
    <row r="15" spans="1:31" s="25" customFormat="1" ht="123.75" customHeight="1" x14ac:dyDescent="0.25">
      <c r="A15" s="36" t="s">
        <v>78</v>
      </c>
      <c r="B15" s="35">
        <v>4</v>
      </c>
      <c r="C15" s="32" t="s">
        <v>40</v>
      </c>
      <c r="D15" s="32" t="s">
        <v>26</v>
      </c>
      <c r="E15" s="6"/>
      <c r="F15" s="6"/>
      <c r="G15" s="4" t="s">
        <v>51</v>
      </c>
      <c r="H15" s="6"/>
      <c r="I15" s="6"/>
      <c r="J15" s="4" t="s">
        <v>51</v>
      </c>
      <c r="K15" s="6"/>
      <c r="L15" s="6"/>
      <c r="M15" s="4" t="s">
        <v>51</v>
      </c>
      <c r="N15" s="6"/>
      <c r="O15" s="6"/>
      <c r="P15" s="4" t="s">
        <v>51</v>
      </c>
      <c r="R15" s="11"/>
      <c r="S15" s="11"/>
      <c r="T15" s="16">
        <f>(307-277)/277</f>
        <v>0.10830324909747292</v>
      </c>
      <c r="U15" s="11"/>
      <c r="V15" s="11"/>
      <c r="W15" s="14">
        <f>(311-307)/307</f>
        <v>1.3029315960912053E-2</v>
      </c>
      <c r="X15" s="11"/>
      <c r="Y15" s="11"/>
      <c r="Z15" s="10">
        <f>(455-311)/311</f>
        <v>0.46302250803858519</v>
      </c>
      <c r="AA15" s="11"/>
      <c r="AB15" s="11"/>
      <c r="AC15" s="10">
        <f>(626-455)/455</f>
        <v>0.37582417582417582</v>
      </c>
      <c r="AE15" s="30" t="s">
        <v>94</v>
      </c>
    </row>
    <row r="16" spans="1:31" s="25" customFormat="1" ht="150.75" customHeight="1" x14ac:dyDescent="0.25">
      <c r="A16" s="33" t="s">
        <v>79</v>
      </c>
      <c r="B16" s="34" t="s">
        <v>21</v>
      </c>
      <c r="C16" s="34" t="s">
        <v>36</v>
      </c>
      <c r="D16" s="34" t="s">
        <v>39</v>
      </c>
      <c r="E16" s="1" t="s">
        <v>48</v>
      </c>
      <c r="F16" s="1" t="s">
        <v>48</v>
      </c>
      <c r="G16" s="1" t="s">
        <v>48</v>
      </c>
      <c r="H16" s="1" t="s">
        <v>48</v>
      </c>
      <c r="I16" s="1" t="s">
        <v>48</v>
      </c>
      <c r="J16" s="1" t="s">
        <v>48</v>
      </c>
      <c r="K16" s="1" t="s">
        <v>48</v>
      </c>
      <c r="L16" s="1" t="s">
        <v>48</v>
      </c>
      <c r="M16" s="1" t="s">
        <v>48</v>
      </c>
      <c r="N16" s="1" t="s">
        <v>48</v>
      </c>
      <c r="O16" s="1" t="s">
        <v>48</v>
      </c>
      <c r="P16" s="1" t="s">
        <v>48</v>
      </c>
      <c r="R16" s="14">
        <v>0</v>
      </c>
      <c r="S16" s="14">
        <f>1/4</f>
        <v>0.25</v>
      </c>
      <c r="T16" s="14">
        <f>2/4</f>
        <v>0.5</v>
      </c>
      <c r="U16" s="14">
        <f>3/4</f>
        <v>0.75</v>
      </c>
      <c r="V16" s="28">
        <f>3/4</f>
        <v>0.75</v>
      </c>
      <c r="W16" s="14">
        <f>4/4</f>
        <v>1</v>
      </c>
      <c r="X16" s="14">
        <f>4/4</f>
        <v>1</v>
      </c>
      <c r="Y16" s="28">
        <f>5/4</f>
        <v>1.25</v>
      </c>
      <c r="Z16" s="28">
        <f>5/4</f>
        <v>1.25</v>
      </c>
      <c r="AA16" s="28">
        <f>5/4</f>
        <v>1.25</v>
      </c>
      <c r="AB16" s="28">
        <f>5/4</f>
        <v>1.25</v>
      </c>
      <c r="AC16" s="28">
        <f>5/4</f>
        <v>1.25</v>
      </c>
      <c r="AE16" s="30" t="s">
        <v>95</v>
      </c>
    </row>
    <row r="17" spans="1:31" s="25" customFormat="1" ht="125.25" customHeight="1" x14ac:dyDescent="0.25">
      <c r="A17" s="31" t="s">
        <v>80</v>
      </c>
      <c r="B17" s="32" t="s">
        <v>28</v>
      </c>
      <c r="C17" s="37" t="s">
        <v>41</v>
      </c>
      <c r="D17" s="37" t="s">
        <v>39</v>
      </c>
      <c r="E17" s="6"/>
      <c r="F17" s="13" t="s">
        <v>57</v>
      </c>
      <c r="G17" s="6"/>
      <c r="H17" s="13" t="s">
        <v>58</v>
      </c>
      <c r="I17" s="6"/>
      <c r="J17" s="13" t="s">
        <v>59</v>
      </c>
      <c r="K17" s="6"/>
      <c r="L17" s="13" t="s">
        <v>60</v>
      </c>
      <c r="M17" s="6"/>
      <c r="N17" s="13" t="s">
        <v>61</v>
      </c>
      <c r="O17" s="6"/>
      <c r="P17" s="13" t="s">
        <v>62</v>
      </c>
      <c r="R17" s="11"/>
      <c r="S17" s="11"/>
      <c r="T17" s="12"/>
      <c r="U17" s="11"/>
      <c r="V17" s="11"/>
      <c r="W17" s="10">
        <f>4/15</f>
        <v>0.26666666666666666</v>
      </c>
      <c r="X17" s="11"/>
      <c r="Y17" s="10"/>
      <c r="Z17" s="10">
        <f>(12-4)/4</f>
        <v>2</v>
      </c>
      <c r="AA17" s="11"/>
      <c r="AB17" s="11"/>
      <c r="AC17" s="10">
        <f>(17-12)/12</f>
        <v>0.41666666666666669</v>
      </c>
      <c r="AE17" s="30" t="s">
        <v>96</v>
      </c>
    </row>
    <row r="18" spans="1:31" s="25" customFormat="1" ht="176.25" customHeight="1" x14ac:dyDescent="0.25">
      <c r="A18" s="31" t="s">
        <v>81</v>
      </c>
      <c r="B18" s="32" t="s">
        <v>29</v>
      </c>
      <c r="C18" s="35" t="s">
        <v>42</v>
      </c>
      <c r="D18" s="32" t="s">
        <v>39</v>
      </c>
      <c r="E18" s="4" t="s">
        <v>63</v>
      </c>
      <c r="F18" s="7" t="s">
        <v>64</v>
      </c>
      <c r="G18" s="4" t="s">
        <v>64</v>
      </c>
      <c r="H18" s="7" t="s">
        <v>64</v>
      </c>
      <c r="I18" s="4" t="s">
        <v>64</v>
      </c>
      <c r="J18" s="7" t="s">
        <v>64</v>
      </c>
      <c r="K18" s="4" t="s">
        <v>64</v>
      </c>
      <c r="L18" s="7" t="s">
        <v>64</v>
      </c>
      <c r="M18" s="4" t="s">
        <v>64</v>
      </c>
      <c r="N18" s="7" t="s">
        <v>64</v>
      </c>
      <c r="O18" s="4" t="s">
        <v>64</v>
      </c>
      <c r="P18" s="7" t="s">
        <v>64</v>
      </c>
      <c r="R18" s="11">
        <v>0</v>
      </c>
      <c r="S18" s="11">
        <v>0</v>
      </c>
      <c r="T18" s="12">
        <v>0</v>
      </c>
      <c r="U18" s="11">
        <v>0</v>
      </c>
      <c r="V18" s="11">
        <v>0</v>
      </c>
      <c r="W18" s="12">
        <v>0</v>
      </c>
      <c r="X18" s="11">
        <v>0</v>
      </c>
      <c r="Y18" s="11">
        <v>0</v>
      </c>
      <c r="Z18" s="12">
        <v>0</v>
      </c>
      <c r="AA18" s="11">
        <v>0</v>
      </c>
      <c r="AB18" s="11">
        <v>0</v>
      </c>
      <c r="AC18" s="12">
        <v>0</v>
      </c>
      <c r="AE18" s="30" t="s">
        <v>88</v>
      </c>
    </row>
    <row r="19" spans="1:31" s="25" customFormat="1" ht="204.75" customHeight="1" x14ac:dyDescent="0.25">
      <c r="A19" s="33" t="s">
        <v>82</v>
      </c>
      <c r="B19" s="34" t="s">
        <v>25</v>
      </c>
      <c r="C19" s="34" t="s">
        <v>37</v>
      </c>
      <c r="D19" s="34" t="s">
        <v>39</v>
      </c>
      <c r="E19" s="1" t="s">
        <v>65</v>
      </c>
      <c r="F19" s="5" t="s">
        <v>65</v>
      </c>
      <c r="G19" s="1" t="s">
        <v>65</v>
      </c>
      <c r="H19" s="5" t="s">
        <v>65</v>
      </c>
      <c r="I19" s="1" t="s">
        <v>65</v>
      </c>
      <c r="J19" s="5" t="s">
        <v>65</v>
      </c>
      <c r="K19" s="1" t="s">
        <v>65</v>
      </c>
      <c r="L19" s="5" t="s">
        <v>65</v>
      </c>
      <c r="M19" s="1" t="s">
        <v>65</v>
      </c>
      <c r="N19" s="5" t="s">
        <v>65</v>
      </c>
      <c r="O19" s="1" t="s">
        <v>65</v>
      </c>
      <c r="P19" s="5" t="s">
        <v>65</v>
      </c>
      <c r="R19" s="10">
        <v>0</v>
      </c>
      <c r="S19" s="10">
        <v>0</v>
      </c>
      <c r="T19" s="10">
        <v>0</v>
      </c>
      <c r="U19" s="10">
        <v>0</v>
      </c>
      <c r="V19" s="10">
        <v>0</v>
      </c>
      <c r="W19" s="10">
        <f>1/4</f>
        <v>0.25</v>
      </c>
      <c r="X19" s="10">
        <f>(2/4)</f>
        <v>0.5</v>
      </c>
      <c r="Y19" s="10">
        <f>(2/4)</f>
        <v>0.5</v>
      </c>
      <c r="Z19" s="10">
        <f>(3/4)</f>
        <v>0.75</v>
      </c>
      <c r="AA19" s="10">
        <f>(3/4)</f>
        <v>0.75</v>
      </c>
      <c r="AB19" s="10">
        <f>(4/4)</f>
        <v>1</v>
      </c>
      <c r="AC19" s="10">
        <f>(4/4)</f>
        <v>1</v>
      </c>
      <c r="AE19" s="30" t="s">
        <v>97</v>
      </c>
    </row>
    <row r="20" spans="1:31" s="25" customFormat="1" ht="150.75" customHeight="1" x14ac:dyDescent="0.25">
      <c r="A20" s="36" t="s">
        <v>83</v>
      </c>
      <c r="B20" s="32" t="s">
        <v>28</v>
      </c>
      <c r="C20" s="35" t="s">
        <v>49</v>
      </c>
      <c r="D20" s="32" t="s">
        <v>39</v>
      </c>
      <c r="E20" s="4" t="s">
        <v>50</v>
      </c>
      <c r="F20" s="7" t="s">
        <v>50</v>
      </c>
      <c r="G20" s="4" t="s">
        <v>50</v>
      </c>
      <c r="H20" s="7" t="s">
        <v>50</v>
      </c>
      <c r="I20" s="4" t="s">
        <v>50</v>
      </c>
      <c r="J20" s="7" t="s">
        <v>50</v>
      </c>
      <c r="K20" s="4" t="s">
        <v>50</v>
      </c>
      <c r="L20" s="7" t="s">
        <v>50</v>
      </c>
      <c r="M20" s="4" t="s">
        <v>50</v>
      </c>
      <c r="N20" s="7" t="s">
        <v>50</v>
      </c>
      <c r="O20" s="4" t="s">
        <v>50</v>
      </c>
      <c r="P20" s="7" t="s">
        <v>50</v>
      </c>
      <c r="Q20" s="24"/>
      <c r="R20" s="11">
        <v>0</v>
      </c>
      <c r="S20" s="11">
        <v>0</v>
      </c>
      <c r="T20" s="12">
        <v>0</v>
      </c>
      <c r="U20" s="11">
        <v>0</v>
      </c>
      <c r="V20" s="11">
        <v>0</v>
      </c>
      <c r="W20" s="12">
        <v>0</v>
      </c>
      <c r="X20" s="11">
        <v>0</v>
      </c>
      <c r="Y20" s="11">
        <v>0</v>
      </c>
      <c r="Z20" s="12">
        <v>0</v>
      </c>
      <c r="AA20" s="10">
        <f>(16/38)</f>
        <v>0.42105263157894735</v>
      </c>
      <c r="AB20" s="10">
        <f>25/38</f>
        <v>0.65789473684210531</v>
      </c>
      <c r="AC20" s="10">
        <f>38/38</f>
        <v>1</v>
      </c>
      <c r="AD20" s="24"/>
      <c r="AE20" s="30" t="s">
        <v>98</v>
      </c>
    </row>
    <row r="21" spans="1:31" s="25" customFormat="1" ht="236.25" customHeight="1" x14ac:dyDescent="0.25">
      <c r="A21" s="41" t="s">
        <v>84</v>
      </c>
      <c r="B21" s="42" t="s">
        <v>43</v>
      </c>
      <c r="C21" s="40" t="s">
        <v>38</v>
      </c>
      <c r="D21" s="43" t="s">
        <v>39</v>
      </c>
      <c r="E21" s="44" t="s">
        <v>66</v>
      </c>
      <c r="F21" s="44" t="s">
        <v>66</v>
      </c>
      <c r="G21" s="44" t="s">
        <v>66</v>
      </c>
      <c r="H21" s="44" t="s">
        <v>66</v>
      </c>
      <c r="I21" s="44" t="s">
        <v>66</v>
      </c>
      <c r="J21" s="44" t="s">
        <v>66</v>
      </c>
      <c r="K21" s="44" t="s">
        <v>66</v>
      </c>
      <c r="L21" s="44" t="s">
        <v>66</v>
      </c>
      <c r="M21" s="44" t="s">
        <v>66</v>
      </c>
      <c r="N21" s="44" t="s">
        <v>66</v>
      </c>
      <c r="O21" s="44" t="s">
        <v>66</v>
      </c>
      <c r="P21" s="44" t="s">
        <v>66</v>
      </c>
      <c r="Q21" s="24"/>
      <c r="R21" s="45">
        <f>(2759-2598)/2598</f>
        <v>6.19707467282525E-2</v>
      </c>
      <c r="S21" s="45">
        <f>(2907-2759)/2759</f>
        <v>5.3642624139180861E-2</v>
      </c>
      <c r="T21" s="45">
        <f>(3112-2907)/2907</f>
        <v>7.0519435844513242E-2</v>
      </c>
      <c r="U21" s="45">
        <f>(4026-3112)/3112</f>
        <v>0.29370179948586117</v>
      </c>
      <c r="V21" s="45">
        <f>(4940-4026)/4026</f>
        <v>0.22702434177844014</v>
      </c>
      <c r="W21" s="45">
        <f>(5855-4940)/4940</f>
        <v>0.18522267206477733</v>
      </c>
      <c r="X21" s="46">
        <f>(6097-5855)/5855</f>
        <v>4.1332194705380014E-2</v>
      </c>
      <c r="Y21" s="46">
        <f>(6097-5855)/5855</f>
        <v>4.1332194705380014E-2</v>
      </c>
      <c r="Z21" s="46">
        <f>(6097-5855)/5855</f>
        <v>4.1332194705380014E-2</v>
      </c>
      <c r="AA21" s="46">
        <f>(6255-6097)/6067</f>
        <v>2.6042525135981539E-2</v>
      </c>
      <c r="AB21" s="46">
        <f>(6301-6255)/6255</f>
        <v>7.3541167066346926E-3</v>
      </c>
      <c r="AC21" s="46">
        <f>(6560-6501)/6501</f>
        <v>9.0755268420243031E-3</v>
      </c>
      <c r="AD21" s="24"/>
      <c r="AE21" s="47" t="s">
        <v>99</v>
      </c>
    </row>
    <row r="22" spans="1:31" s="25" customFormat="1" ht="162" customHeight="1" x14ac:dyDescent="0.25">
      <c r="A22" s="36" t="s">
        <v>85</v>
      </c>
      <c r="B22" s="48" t="s">
        <v>28</v>
      </c>
      <c r="C22" s="35" t="s">
        <v>44</v>
      </c>
      <c r="D22" s="49" t="s">
        <v>26</v>
      </c>
      <c r="E22" s="6"/>
      <c r="F22" s="6"/>
      <c r="G22" s="50" t="s">
        <v>67</v>
      </c>
      <c r="H22" s="6"/>
      <c r="I22" s="6"/>
      <c r="J22" s="50" t="s">
        <v>67</v>
      </c>
      <c r="K22" s="6"/>
      <c r="L22" s="6"/>
      <c r="M22" s="50" t="s">
        <v>67</v>
      </c>
      <c r="N22" s="6"/>
      <c r="O22" s="6"/>
      <c r="P22" s="50" t="s">
        <v>67</v>
      </c>
      <c r="Q22" s="24"/>
      <c r="R22" s="51"/>
      <c r="S22" s="51"/>
      <c r="T22" s="45">
        <f>(3-2)/2</f>
        <v>0.5</v>
      </c>
      <c r="U22" s="51"/>
      <c r="V22" s="51"/>
      <c r="W22" s="45">
        <f>(6-3)/3</f>
        <v>1</v>
      </c>
      <c r="X22" s="51"/>
      <c r="Y22" s="51"/>
      <c r="Z22" s="45">
        <f>(7-6)/6</f>
        <v>0.16666666666666666</v>
      </c>
      <c r="AA22" s="51"/>
      <c r="AB22" s="51"/>
      <c r="AC22" s="45">
        <f>(7-7)/7</f>
        <v>0</v>
      </c>
      <c r="AD22" s="24"/>
      <c r="AE22" s="47" t="s">
        <v>100</v>
      </c>
    </row>
    <row r="23" spans="1:31" s="25" customFormat="1" ht="93" customHeight="1" x14ac:dyDescent="0.25">
      <c r="A23" s="36" t="s">
        <v>86</v>
      </c>
      <c r="B23" s="48" t="s">
        <v>29</v>
      </c>
      <c r="C23" s="35" t="s">
        <v>45</v>
      </c>
      <c r="D23" s="49" t="s">
        <v>26</v>
      </c>
      <c r="E23" s="6"/>
      <c r="F23" s="6"/>
      <c r="G23" s="50" t="s">
        <v>68</v>
      </c>
      <c r="H23" s="6"/>
      <c r="I23" s="6"/>
      <c r="J23" s="50" t="s">
        <v>68</v>
      </c>
      <c r="K23" s="6"/>
      <c r="L23" s="6"/>
      <c r="M23" s="50" t="s">
        <v>68</v>
      </c>
      <c r="N23" s="6"/>
      <c r="O23" s="6"/>
      <c r="P23" s="50" t="s">
        <v>68</v>
      </c>
      <c r="Q23" s="24"/>
      <c r="R23" s="51"/>
      <c r="S23" s="51"/>
      <c r="T23" s="45">
        <f>(240-231)/231</f>
        <v>3.896103896103896E-2</v>
      </c>
      <c r="U23" s="51"/>
      <c r="V23" s="51"/>
      <c r="W23" s="45">
        <f>(380-240)/240</f>
        <v>0.58333333333333337</v>
      </c>
      <c r="X23" s="51"/>
      <c r="Y23" s="51"/>
      <c r="Z23" s="45">
        <f>(457-380)/380</f>
        <v>0.20263157894736841</v>
      </c>
      <c r="AA23" s="51"/>
      <c r="AB23" s="51"/>
      <c r="AC23" s="45">
        <f>(470-457)/457</f>
        <v>2.8446389496717725E-2</v>
      </c>
      <c r="AD23" s="24"/>
      <c r="AE23" s="47" t="s">
        <v>101</v>
      </c>
    </row>
    <row r="24" spans="1:31" s="25" customFormat="1" ht="43.5" customHeight="1" x14ac:dyDescent="0.25">
      <c r="A24" s="23"/>
      <c r="B24" s="24"/>
      <c r="C24" s="38"/>
      <c r="D24" s="23"/>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s="25" customFormat="1" ht="63.75" customHeight="1" x14ac:dyDescent="0.25">
      <c r="A25" s="23"/>
      <c r="B25" s="24"/>
      <c r="C25" s="38"/>
      <c r="D25" s="23"/>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s="25" customFormat="1" ht="84.75" customHeight="1" x14ac:dyDescent="0.25">
      <c r="A26" s="23"/>
      <c r="B26" s="24"/>
      <c r="C26" s="38"/>
      <c r="D26" s="23"/>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s="25" customFormat="1" ht="160.5" customHeight="1" x14ac:dyDescent="0.25">
      <c r="A27" s="23"/>
      <c r="B27" s="24"/>
      <c r="C27" s="38"/>
      <c r="D27" s="23"/>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s="25" customFormat="1" ht="102.75" customHeight="1" x14ac:dyDescent="0.25">
      <c r="A28" s="23"/>
      <c r="B28" s="24"/>
      <c r="C28" s="38"/>
      <c r="D28" s="23"/>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1" s="25" customFormat="1" ht="84" customHeight="1" x14ac:dyDescent="0.25">
      <c r="A29" s="23"/>
      <c r="B29" s="24"/>
      <c r="C29" s="38"/>
      <c r="D29" s="23"/>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s="25" customFormat="1" ht="105" customHeight="1" x14ac:dyDescent="0.25">
      <c r="A30" s="23"/>
      <c r="B30" s="24"/>
      <c r="C30" s="38"/>
      <c r="D30" s="23"/>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s="25" customFormat="1" ht="66.75" customHeight="1" x14ac:dyDescent="0.25">
      <c r="A31" s="23"/>
      <c r="B31" s="24"/>
      <c r="C31" s="38"/>
      <c r="D31" s="23"/>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1" s="25" customFormat="1" x14ac:dyDescent="0.25">
      <c r="A32" s="23"/>
      <c r="B32" s="24"/>
      <c r="C32" s="38"/>
      <c r="D32" s="23"/>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1" s="25" customFormat="1" x14ac:dyDescent="0.25">
      <c r="A33" s="23"/>
      <c r="B33" s="24"/>
      <c r="C33" s="38"/>
      <c r="D33" s="23"/>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1" s="25" customFormat="1" x14ac:dyDescent="0.25">
      <c r="A34" s="23"/>
      <c r="B34" s="24"/>
      <c r="C34" s="38"/>
      <c r="D34" s="23"/>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s="25" customFormat="1" x14ac:dyDescent="0.25">
      <c r="A35" s="23"/>
      <c r="B35" s="24"/>
      <c r="C35" s="38"/>
      <c r="D35" s="23"/>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1" s="25" customFormat="1" x14ac:dyDescent="0.25">
      <c r="A36" s="23"/>
      <c r="B36" s="24"/>
      <c r="C36" s="38"/>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1" s="25" customFormat="1" x14ac:dyDescent="0.25">
      <c r="A37" s="23"/>
      <c r="B37" s="24"/>
      <c r="C37" s="38"/>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row>
    <row r="38" spans="1:31" s="25" customFormat="1" x14ac:dyDescent="0.25">
      <c r="A38" s="23"/>
      <c r="B38" s="24"/>
      <c r="C38" s="38"/>
      <c r="D38" s="23"/>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1" s="25" customFormat="1" x14ac:dyDescent="0.25">
      <c r="A39" s="23"/>
      <c r="B39" s="24"/>
      <c r="C39" s="38"/>
      <c r="D39" s="23"/>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sheetData>
  <mergeCells count="7">
    <mergeCell ref="R7:AC7"/>
    <mergeCell ref="AE7:AE8"/>
    <mergeCell ref="B6:C6"/>
    <mergeCell ref="B2:C4"/>
    <mergeCell ref="E7:P7"/>
    <mergeCell ref="B5:C5"/>
    <mergeCell ref="A7:B7"/>
  </mergeCells>
  <pageMargins left="0.23622047244094491" right="0.23622047244094491" top="0.74803149606299213" bottom="0.74803149606299213" header="0.31496062992125984" footer="0.31496062992125984"/>
  <pageSetup paperSize="120" scale="63" pageOrder="overThenDown" orientation="landscape" r:id="rId1"/>
  <colBreaks count="1" manualBreakCount="1">
    <brk id="17" max="38" man="1"/>
  </colBreaks>
  <ignoredErrors>
    <ignoredError sqref="G9:S9 G18:Q18 H10:I10 K10:L10 N10:O10 Q10:S10 AD9 AD10 G11:S11 U11:V11 X11:Y11 G12:V12 X12:Y12 G13:V13 X13:Y13 G14:S14 X14:Y14 U14:V14 G15:V15 X15:Y15 G16:T16 AD16 G23:V23 G19:S19 G20:T20 G21:T21 G22:V22 X22:Y22 X23:Y23 G17:V17 X17 AD18 AA17:AB17 AA11:AB11 AA12:AB12 AA13:AB13 AA14:AB14 AA15:AB15 AD21 AA22:AB22 AA23:AB23 AD11 AD12 AD13 AD14 AD15 AD17 AD19 AD20 AD22 AD23"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 Ficha técnica</vt:lpstr>
      <vt:lpstr>'B) Ficha técnica'!Títulos_a_imprimir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ELITEDESK022</dc:creator>
  <cp:lastModifiedBy>Hp</cp:lastModifiedBy>
  <cp:lastPrinted>2022-01-25T16:12:37Z</cp:lastPrinted>
  <dcterms:created xsi:type="dcterms:W3CDTF">2020-09-01T16:15:24Z</dcterms:created>
  <dcterms:modified xsi:type="dcterms:W3CDTF">2022-01-25T21:59:30Z</dcterms:modified>
</cp:coreProperties>
</file>